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0" windowWidth="19440" windowHeight="8445" activeTab="1"/>
  </bookViews>
  <sheets>
    <sheet name="Base de Datos Prestamos" sheetId="1" r:id="rId1"/>
    <sheet name="Matrices" sheetId="2" r:id="rId2"/>
    <sheet name="Normas" sheetId="5" r:id="rId3"/>
  </sheets>
  <definedNames>
    <definedName name="_xlnm._FilterDatabase" localSheetId="0" hidden="1">'Base de Datos Prestamos'!$A$5:$N$24</definedName>
    <definedName name="Porcentajesaprobar">Matrices!$J$12:$M$16</definedName>
  </definedNames>
  <calcPr calcId="144525"/>
</workbook>
</file>

<file path=xl/calcChain.xml><?xml version="1.0" encoding="utf-8"?>
<calcChain xmlns="http://schemas.openxmlformats.org/spreadsheetml/2006/main">
  <c r="C7" i="1" l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6" i="1"/>
  <c r="H7" i="1"/>
  <c r="L7" i="1" s="1"/>
  <c r="M7" i="1" s="1"/>
  <c r="H8" i="1"/>
  <c r="L8" i="1" s="1"/>
  <c r="M8" i="1" s="1"/>
  <c r="H9" i="1"/>
  <c r="L9" i="1" s="1"/>
  <c r="M9" i="1" s="1"/>
  <c r="H10" i="1"/>
  <c r="L10" i="1" s="1"/>
  <c r="M10" i="1" s="1"/>
  <c r="H11" i="1"/>
  <c r="L11" i="1" s="1"/>
  <c r="M11" i="1" s="1"/>
  <c r="H12" i="1"/>
  <c r="L12" i="1" s="1"/>
  <c r="M12" i="1" s="1"/>
  <c r="L13" i="1"/>
  <c r="M13" i="1" s="1"/>
  <c r="H14" i="1"/>
  <c r="L14" i="1" s="1"/>
  <c r="M14" i="1" s="1"/>
  <c r="H15" i="1"/>
  <c r="L15" i="1" s="1"/>
  <c r="M15" i="1" s="1"/>
  <c r="H16" i="1"/>
  <c r="L16" i="1" s="1"/>
  <c r="M16" i="1" s="1"/>
  <c r="H17" i="1"/>
  <c r="L17" i="1" s="1"/>
  <c r="M17" i="1" s="1"/>
  <c r="H18" i="1"/>
  <c r="L18" i="1" s="1"/>
  <c r="M18" i="1" s="1"/>
  <c r="H19" i="1"/>
  <c r="L19" i="1" s="1"/>
  <c r="M19" i="1" s="1"/>
  <c r="H20" i="1"/>
  <c r="L20" i="1" s="1"/>
  <c r="M20" i="1" s="1"/>
  <c r="H21" i="1"/>
  <c r="L21" i="1" s="1"/>
  <c r="M21" i="1" s="1"/>
  <c r="H22" i="1"/>
  <c r="L22" i="1" s="1"/>
  <c r="M22" i="1" s="1"/>
  <c r="H23" i="1"/>
  <c r="L23" i="1" s="1"/>
  <c r="M23" i="1" s="1"/>
  <c r="H24" i="1"/>
  <c r="L24" i="1" s="1"/>
  <c r="M24" i="1" s="1"/>
  <c r="H6" i="1"/>
  <c r="L6" i="1" s="1"/>
  <c r="M6" i="1" s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6" i="1"/>
</calcChain>
</file>

<file path=xl/sharedStrings.xml><?xml version="1.0" encoding="utf-8"?>
<sst xmlns="http://schemas.openxmlformats.org/spreadsheetml/2006/main" count="201" uniqueCount="96">
  <si>
    <t>codigo empleado</t>
  </si>
  <si>
    <t>Nombres</t>
  </si>
  <si>
    <t>Fecha Solicitud</t>
  </si>
  <si>
    <t>Valor Solicitado</t>
  </si>
  <si>
    <t>Fecha Ingreso</t>
  </si>
  <si>
    <t>Tipo de Prestamo</t>
  </si>
  <si>
    <t>25480</t>
  </si>
  <si>
    <t>Vivienda</t>
  </si>
  <si>
    <t>23651</t>
  </si>
  <si>
    <t>Vehiculo</t>
  </si>
  <si>
    <t>20146</t>
  </si>
  <si>
    <t>21360</t>
  </si>
  <si>
    <t>Matricula</t>
  </si>
  <si>
    <t>20001</t>
  </si>
  <si>
    <t>20202</t>
  </si>
  <si>
    <t>24852</t>
  </si>
  <si>
    <t>26591</t>
  </si>
  <si>
    <t>27896</t>
  </si>
  <si>
    <t>21478</t>
  </si>
  <si>
    <t>21963</t>
  </si>
  <si>
    <t>28120</t>
  </si>
  <si>
    <t>21635</t>
  </si>
  <si>
    <t>25841</t>
  </si>
  <si>
    <t>26875</t>
  </si>
  <si>
    <t>20158</t>
  </si>
  <si>
    <t>Dependencia</t>
  </si>
  <si>
    <t>Ventas</t>
  </si>
  <si>
    <t>Contabilidad</t>
  </si>
  <si>
    <t>Produccion</t>
  </si>
  <si>
    <t>Informatica</t>
  </si>
  <si>
    <t>Tipo de Contrato</t>
  </si>
  <si>
    <t>Definido</t>
  </si>
  <si>
    <t>Indefinido</t>
  </si>
  <si>
    <t>Nombres Completos</t>
  </si>
  <si>
    <t>Fernando Rivera</t>
  </si>
  <si>
    <t>Luisa Parra</t>
  </si>
  <si>
    <t>Sandra Patiño</t>
  </si>
  <si>
    <t>Miguel Correa</t>
  </si>
  <si>
    <t>Cesar Castillo</t>
  </si>
  <si>
    <t>Milena Restrepo</t>
  </si>
  <si>
    <t>Camilo Velez</t>
  </si>
  <si>
    <t>Milena Ortiz</t>
  </si>
  <si>
    <t>Camilo Zapata</t>
  </si>
  <si>
    <t>Javier Suarez</t>
  </si>
  <si>
    <t>Alberto Velez</t>
  </si>
  <si>
    <t>Manuela Cardenas</t>
  </si>
  <si>
    <t>Alberto Garcia</t>
  </si>
  <si>
    <t>Lucero Londoño</t>
  </si>
  <si>
    <t>Maria Londoño</t>
  </si>
  <si>
    <t>Planta de Personal</t>
  </si>
  <si>
    <t>Montos para Prestamos de Vivienda</t>
  </si>
  <si>
    <t>Tipo de Trabajador</t>
  </si>
  <si>
    <t>Operativo</t>
  </si>
  <si>
    <t>Administrativo</t>
  </si>
  <si>
    <t>Directivo</t>
  </si>
  <si>
    <t>Valor Maximo a prestar</t>
  </si>
  <si>
    <t>8 SMLV</t>
  </si>
  <si>
    <t>10 SMLV</t>
  </si>
  <si>
    <t>15 SMLV</t>
  </si>
  <si>
    <t>Tipo de trabajador</t>
  </si>
  <si>
    <t>Maria Correa</t>
  </si>
  <si>
    <t>codigo Trabajador</t>
  </si>
  <si>
    <t>Valor total descuentos</t>
  </si>
  <si>
    <t>Capacidad de pago</t>
  </si>
  <si>
    <t>% a Prestar</t>
  </si>
  <si>
    <t>% a Bonificar</t>
  </si>
  <si>
    <t>Para cada punto se debe diseñar un informe en excel que contenga:</t>
  </si>
  <si>
    <t>1. Pregunta (check List), Formas de evidenciar, Conforme(S/N), Causa, Accion Correctiva.</t>
  </si>
  <si>
    <t>2. Muestre en una hoja nueva el archivo con la accion correctiva que planteo (formulas y/o validaciones que utilizó para hacer la comprobación del control)</t>
  </si>
  <si>
    <t>Aprobado</t>
  </si>
  <si>
    <t>Estado</t>
  </si>
  <si>
    <t>Rechazado</t>
  </si>
  <si>
    <t>Vr  aprobado</t>
  </si>
  <si>
    <t>Sueldo año actual</t>
  </si>
  <si>
    <t>Sueldo Año anterior</t>
  </si>
  <si>
    <t>Empresa Metropolitana</t>
  </si>
  <si>
    <t>Base de datos de Solicitudes y Aprobación de Prestamos a Empleados</t>
  </si>
  <si>
    <t>1. Los campos de entrada deben ser unicamente: La Fecha de solicitud, El Valor solicitado, La fecha de Ingreso, el tipo de prestamo, el valor total descuentos</t>
  </si>
  <si>
    <t>2. La fecha de solicitud esta limitada a fechas desde el 1 de enero del año actual y hasta la fecha actual</t>
  </si>
  <si>
    <t>Salario Minimo Legal Vigente</t>
  </si>
  <si>
    <t>3. El Valor maximo permitido para prestamo es 20 SMLV y el valor minimo es 1 SMLV y debe estar validado con el valor del SMLV que esta en la celda J1 de la hoja base de datos.</t>
  </si>
  <si>
    <t>4. La fecha de Ingreso debe ser siempre menor a la fecha de solicitud.</t>
  </si>
  <si>
    <t>5. Los tipos de prestamos permitidos son unicamente: Vivienda, Pago Matricula, Vehiculo.</t>
  </si>
  <si>
    <t>Sueldo/devengado actual</t>
  </si>
  <si>
    <t>6. El sueldo devengado actual del empleado, debe estar formulado para que se traiga desde la matriz personal, con el codigo del empleado y la funcion Buscarv.</t>
  </si>
  <si>
    <t>7. Los empleados que tienen prestamo aprobado, deben tener valor total descuentos maximo del 20% con respecto al sueldo devengado.</t>
  </si>
  <si>
    <t>8. Los Empleados con prestamo Aprobado, deben tener mas de 2 años de antigueda en la empresa a la fecha de solicitud</t>
  </si>
  <si>
    <t>9. El tipo de prestamo Vehiculo, unicamente debe estar aprobado para el tipo de trabajador directivo y que su sueldo/devengado sea superior a 4 salarios minimos legales vigentes</t>
  </si>
  <si>
    <t>10. El valor aprobado para tipo de prestamo Matricula, no debe exceder de 10 salarios minimos legales vigentes y en caso que lo exceda se debe prestar unicamente los 10 SMLV</t>
  </si>
  <si>
    <t>11. El estado del prestamo para que este aprobado, debe condicionar que la capacidad de pago del empleado sea mayor al 70% y que la antigüedad a la fecha de solicitud sea mayor a 2 años</t>
  </si>
  <si>
    <t>Porcentajes a prestar de acuerdo con capacidad de pago</t>
  </si>
  <si>
    <t>Capacidad de pago Desde el</t>
  </si>
  <si>
    <t>Capacidad de pago hasta el</t>
  </si>
  <si>
    <t>12. El valor aprobado debe condicionar la capacidad de pago y utilizar la funcion buscarv para traer el % a prestar desde la matriz porcentajesaprobar</t>
  </si>
  <si>
    <t>Normas Establecidas para Solicitudes y aprobacion de prestamos a Trabajadores</t>
  </si>
  <si>
    <t>Se debe diseñar el informe en Word teniendo en cuenta: Norma a revisar, evidencia, si es conforme, la causa, la accion correctiva, la preventiva, y la observacion si es necesario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</si>
</sst>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\ &quot;$&quot;_-;\-* #,##0.00\ &quot;$&quot;_-;_-* &quot;-&quot;??\ &quot;$&quot;_-;_-@_-"/>
    <numFmt numFmtId="165" formatCode="_ * #,##0.00_ ;_ * \-#,##0.00_ ;_ * &quot;-&quot;??_ ;_ @_ "/>
    <numFmt numFmtId="166" formatCode="0.0%"/>
    <numFmt numFmtId="167" formatCode="_ * #,##0_ ;_ * \-#,##0_ ;_ * &quot;-&quot;??_ ;_ @_ "/>
    <numFmt numFmtId="168" formatCode="_ * #,##0.0_ ;_ * \-#,##0.0_ ;_ * &quot;-&quot;??_ ;_ @_ "/>
    <numFmt numFmtId="169" formatCode="#,##0\ &quot;$&quot;"/>
  </numFmts>
  <fonts count="8" x14ac:knownFonts="1">
    <font>
      <sz val="10"/>
      <name val="Arial"/>
    </font>
    <font>
      <sz val="10"/>
      <name val="Arial"/>
      <family val="2"/>
    </font>
    <font>
      <b/>
      <i/>
      <sz val="10"/>
      <color indexed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0"/>
      <name val="Arial"/>
    </font>
    <font>
      <sz val="14"/>
      <color theme="0"/>
      <name val="Script MT Bold"/>
      <family val="4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Fill="1" applyBorder="1" applyAlignment="1">
      <alignment horizontal="center" vertical="justify"/>
    </xf>
    <xf numFmtId="0" fontId="2" fillId="0" borderId="0" xfId="0" applyFont="1" applyFill="1" applyBorder="1" applyAlignment="1">
      <alignment vertical="justify"/>
    </xf>
    <xf numFmtId="49" fontId="0" fillId="0" borderId="0" xfId="0" applyNumberFormat="1" applyFill="1" applyBorder="1"/>
    <xf numFmtId="14" fontId="0" fillId="0" borderId="0" xfId="0" applyNumberFormat="1" applyFill="1" applyBorder="1"/>
    <xf numFmtId="3" fontId="0" fillId="0" borderId="0" xfId="0" applyNumberFormat="1" applyFill="1" applyBorder="1"/>
    <xf numFmtId="0" fontId="0" fillId="0" borderId="0" xfId="0" applyFill="1" applyBorder="1"/>
    <xf numFmtId="49" fontId="4" fillId="0" borderId="0" xfId="0" applyNumberFormat="1" applyFont="1" applyFill="1" applyBorder="1"/>
    <xf numFmtId="0" fontId="4" fillId="0" borderId="0" xfId="0" applyFont="1"/>
    <xf numFmtId="0" fontId="3" fillId="0" borderId="1" xfId="0" applyFont="1" applyFill="1" applyBorder="1" applyAlignment="1">
      <alignment vertical="justify"/>
    </xf>
    <xf numFmtId="0" fontId="3" fillId="0" borderId="1" xfId="0" applyFont="1" applyFill="1" applyBorder="1" applyAlignment="1">
      <alignment horizontal="center" vertical="justify"/>
    </xf>
    <xf numFmtId="0" fontId="3" fillId="0" borderId="0" xfId="0" applyFont="1" applyFill="1" applyBorder="1" applyAlignment="1">
      <alignment vertical="justify"/>
    </xf>
    <xf numFmtId="0" fontId="0" fillId="0" borderId="0" xfId="0" applyBorder="1"/>
    <xf numFmtId="14" fontId="4" fillId="0" borderId="0" xfId="0" applyNumberFormat="1" applyFont="1"/>
    <xf numFmtId="0" fontId="4" fillId="0" borderId="0" xfId="0" applyFont="1" applyFill="1" applyBorder="1"/>
    <xf numFmtId="0" fontId="2" fillId="0" borderId="0" xfId="0" applyNumberFormat="1" applyFont="1" applyFill="1" applyBorder="1" applyAlignment="1">
      <alignment vertical="justify"/>
    </xf>
    <xf numFmtId="0" fontId="3" fillId="0" borderId="1" xfId="0" applyNumberFormat="1" applyFont="1" applyFill="1" applyBorder="1" applyAlignment="1">
      <alignment vertical="justify"/>
    </xf>
    <xf numFmtId="0" fontId="0" fillId="0" borderId="0" xfId="0" applyNumberFormat="1" applyFill="1" applyBorder="1"/>
    <xf numFmtId="0" fontId="0" fillId="0" borderId="0" xfId="0" applyNumberFormat="1"/>
    <xf numFmtId="1" fontId="4" fillId="0" borderId="0" xfId="0" applyNumberFormat="1" applyFont="1"/>
    <xf numFmtId="1" fontId="4" fillId="0" borderId="0" xfId="0" applyNumberFormat="1" applyFont="1" applyFill="1" applyBorder="1"/>
    <xf numFmtId="166" fontId="4" fillId="0" borderId="0" xfId="2" applyNumberFormat="1" applyFont="1"/>
    <xf numFmtId="9" fontId="0" fillId="0" borderId="0" xfId="0" applyNumberFormat="1"/>
    <xf numFmtId="10" fontId="4" fillId="0" borderId="0" xfId="0" applyNumberFormat="1" applyFont="1"/>
    <xf numFmtId="10" fontId="0" fillId="0" borderId="0" xfId="0" applyNumberFormat="1"/>
    <xf numFmtId="167" fontId="0" fillId="0" borderId="0" xfId="1" applyNumberFormat="1" applyFont="1"/>
    <xf numFmtId="0" fontId="3" fillId="0" borderId="1" xfId="0" applyFont="1" applyFill="1" applyBorder="1" applyAlignment="1">
      <alignment horizontal="center" vertical="center" wrapText="1"/>
    </xf>
    <xf numFmtId="3" fontId="4" fillId="0" borderId="0" xfId="0" applyNumberFormat="1" applyFont="1" applyFill="1" applyBorder="1"/>
    <xf numFmtId="0" fontId="5" fillId="0" borderId="0" xfId="0" applyFont="1"/>
    <xf numFmtId="0" fontId="1" fillId="0" borderId="0" xfId="0" applyFont="1"/>
    <xf numFmtId="0" fontId="7" fillId="2" borderId="0" xfId="0" applyFont="1" applyFill="1"/>
    <xf numFmtId="168" fontId="0" fillId="0" borderId="0" xfId="1" applyNumberFormat="1" applyFont="1"/>
    <xf numFmtId="0" fontId="1" fillId="0" borderId="0" xfId="0" applyFont="1" applyAlignment="1">
      <alignment horizontal="center" vertical="center" wrapText="1"/>
    </xf>
    <xf numFmtId="169" fontId="1" fillId="0" borderId="0" xfId="3" applyNumberFormat="1" applyFont="1" applyAlignment="1">
      <alignment horizontal="center" vertical="center"/>
    </xf>
    <xf numFmtId="169" fontId="0" fillId="0" borderId="0" xfId="0" applyNumberFormat="1"/>
    <xf numFmtId="0" fontId="1" fillId="0" borderId="1" xfId="0" applyFont="1" applyBorder="1" applyAlignment="1"/>
    <xf numFmtId="0" fontId="4" fillId="0" borderId="1" xfId="0" applyFont="1" applyBorder="1" applyAlignment="1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9" fontId="0" fillId="0" borderId="0" xfId="0" applyNumberFormat="1" applyAlignment="1">
      <alignment horizontal="center"/>
    </xf>
    <xf numFmtId="9" fontId="4" fillId="0" borderId="0" xfId="0" applyNumberFormat="1" applyFont="1" applyAlignment="1">
      <alignment horizontal="center"/>
    </xf>
    <xf numFmtId="10" fontId="4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N42"/>
  <sheetViews>
    <sheetView zoomScaleNormal="100" workbookViewId="0">
      <selection activeCell="E10" sqref="E10"/>
    </sheetView>
  </sheetViews>
  <sheetFormatPr baseColWidth="10" defaultRowHeight="12.75" x14ac:dyDescent="0.2"/>
  <cols>
    <col min="1" max="1" width="11.5703125" customWidth="1"/>
    <col min="2" max="2" width="16.5703125" bestFit="1" customWidth="1"/>
    <col min="3" max="3" width="16.5703125" customWidth="1"/>
    <col min="4" max="4" width="12.85546875" customWidth="1"/>
    <col min="8" max="8" width="13.28515625" customWidth="1"/>
    <col min="9" max="9" width="12.85546875" bestFit="1" customWidth="1"/>
    <col min="13" max="13" width="12.85546875" bestFit="1" customWidth="1"/>
  </cols>
  <sheetData>
    <row r="1" spans="1:14" ht="38.25" x14ac:dyDescent="0.2">
      <c r="I1" s="32" t="s">
        <v>79</v>
      </c>
      <c r="J1" s="33">
        <v>644350</v>
      </c>
      <c r="K1" s="34"/>
    </row>
    <row r="2" spans="1:14" ht="18.75" x14ac:dyDescent="0.3">
      <c r="A2" s="30" t="s">
        <v>75</v>
      </c>
      <c r="B2" s="30"/>
    </row>
    <row r="3" spans="1:14" ht="18.75" x14ac:dyDescent="0.3">
      <c r="A3" s="30" t="s">
        <v>76</v>
      </c>
      <c r="B3" s="30"/>
      <c r="C3" s="30"/>
      <c r="D3" s="30"/>
      <c r="E3" s="30"/>
      <c r="F3" s="30"/>
    </row>
    <row r="5" spans="1:14" ht="25.5" x14ac:dyDescent="0.2">
      <c r="A5" s="9" t="s">
        <v>61</v>
      </c>
      <c r="B5" s="9" t="s">
        <v>1</v>
      </c>
      <c r="C5" s="9" t="s">
        <v>25</v>
      </c>
      <c r="D5" s="9" t="s">
        <v>59</v>
      </c>
      <c r="E5" s="10" t="s">
        <v>2</v>
      </c>
      <c r="F5" s="10" t="s">
        <v>3</v>
      </c>
      <c r="G5" s="10" t="s">
        <v>4</v>
      </c>
      <c r="H5" s="9" t="s">
        <v>83</v>
      </c>
      <c r="I5" s="9" t="s">
        <v>5</v>
      </c>
      <c r="J5" s="9" t="s">
        <v>30</v>
      </c>
      <c r="K5" s="9" t="s">
        <v>62</v>
      </c>
      <c r="L5" s="9" t="s">
        <v>63</v>
      </c>
      <c r="M5" s="9" t="s">
        <v>72</v>
      </c>
      <c r="N5" s="9" t="s">
        <v>70</v>
      </c>
    </row>
    <row r="6" spans="1:14" x14ac:dyDescent="0.2">
      <c r="A6" s="3" t="s">
        <v>11</v>
      </c>
      <c r="B6" s="17" t="str">
        <f>VLOOKUP(A6,Matrices!$A$6:$E$24,2,0)</f>
        <v>Maria Londoño</v>
      </c>
      <c r="C6" s="17" t="str">
        <f>VLOOKUP(A6,Matrices!$A$6:$E$24,5,0)</f>
        <v>Informatica</v>
      </c>
      <c r="D6" s="7" t="s">
        <v>53</v>
      </c>
      <c r="E6" s="4">
        <v>42064</v>
      </c>
      <c r="F6" s="5">
        <v>7100000</v>
      </c>
      <c r="G6" s="4">
        <v>38976</v>
      </c>
      <c r="H6" s="5">
        <f>VLOOKUP(A6,Matrices!$A$6:$F$24,4,0)</f>
        <v>1500000</v>
      </c>
      <c r="I6" s="6" t="s">
        <v>12</v>
      </c>
      <c r="J6" s="13" t="s">
        <v>31</v>
      </c>
      <c r="K6" s="19">
        <v>200000</v>
      </c>
      <c r="L6" s="21">
        <f>100%-(K6/H6)</f>
        <v>0.8666666666666667</v>
      </c>
      <c r="M6" s="25">
        <f>IF(L6&gt;70%,VLOOKUP(L6,Porcentajesaprobar,3,1)*F6,0)</f>
        <v>6035000</v>
      </c>
      <c r="N6" t="s">
        <v>69</v>
      </c>
    </row>
    <row r="7" spans="1:14" x14ac:dyDescent="0.2">
      <c r="A7" s="3" t="s">
        <v>16</v>
      </c>
      <c r="B7" s="17" t="str">
        <f>VLOOKUP(A7,Matrices!$A$6:$E$24,2,0)</f>
        <v>Milena Restrepo</v>
      </c>
      <c r="C7" s="17" t="str">
        <f>VLOOKUP(A7,Matrices!$A$6:$E$24,5,0)</f>
        <v>Produccion</v>
      </c>
      <c r="D7" s="7" t="s">
        <v>52</v>
      </c>
      <c r="E7" s="4">
        <v>42056</v>
      </c>
      <c r="F7" s="5">
        <v>1890000</v>
      </c>
      <c r="G7" s="4">
        <v>36239</v>
      </c>
      <c r="H7" s="5">
        <f>VLOOKUP(A7,Matrices!$A$6:$F$24,4,0)</f>
        <v>1610000</v>
      </c>
      <c r="I7" s="14" t="s">
        <v>12</v>
      </c>
      <c r="J7" s="8" t="s">
        <v>32</v>
      </c>
      <c r="K7" s="19">
        <v>45000</v>
      </c>
      <c r="L7" s="21">
        <f>100%-(K7/H7)</f>
        <v>0.97204968944099379</v>
      </c>
      <c r="M7" s="25">
        <f>IF(L7&gt;70%,VLOOKUP(L7,Porcentajesaprobar,3,1)*F7,0)</f>
        <v>1890000</v>
      </c>
      <c r="N7" t="s">
        <v>69</v>
      </c>
    </row>
    <row r="8" spans="1:14" x14ac:dyDescent="0.2">
      <c r="A8" s="3" t="s">
        <v>19</v>
      </c>
      <c r="B8" s="17" t="str">
        <f>VLOOKUP(A8,Matrices!$A$6:$E$24,2,0)</f>
        <v>Lucero Londoño</v>
      </c>
      <c r="C8" s="17" t="str">
        <f>VLOOKUP(A8,Matrices!$A$6:$E$24,5,0)</f>
        <v>Contabilidad</v>
      </c>
      <c r="D8" s="7" t="s">
        <v>53</v>
      </c>
      <c r="E8" s="4">
        <v>42049</v>
      </c>
      <c r="F8" s="5">
        <v>3800000</v>
      </c>
      <c r="G8" s="4">
        <v>38163</v>
      </c>
      <c r="H8" s="5">
        <f>VLOOKUP(A8,Matrices!$A$6:$F$24,4,0)</f>
        <v>589500</v>
      </c>
      <c r="I8" s="6" t="s">
        <v>12</v>
      </c>
      <c r="J8" s="14" t="s">
        <v>31</v>
      </c>
      <c r="K8" s="20">
        <v>100000</v>
      </c>
      <c r="L8" s="21">
        <f t="shared" ref="L8:L24" si="0">100%-(K8/H8)</f>
        <v>0.83036471586089911</v>
      </c>
      <c r="M8" s="25">
        <f>IF(L8&gt;70%,VLOOKUP(L8,Porcentajesaprobar,4,1)*F8,0)</f>
        <v>2470000</v>
      </c>
      <c r="N8" t="s">
        <v>69</v>
      </c>
    </row>
    <row r="9" spans="1:14" x14ac:dyDescent="0.2">
      <c r="A9" s="3" t="s">
        <v>20</v>
      </c>
      <c r="B9" s="17" t="str">
        <f>VLOOKUP(A9,Matrices!$A$6:$E$24,2,0)</f>
        <v>Alberto Garcia</v>
      </c>
      <c r="C9" s="17" t="str">
        <f>VLOOKUP(A9,Matrices!$A$6:$E$24,5,0)</f>
        <v>Produccion</v>
      </c>
      <c r="D9" s="7" t="s">
        <v>52</v>
      </c>
      <c r="E9" s="4">
        <v>42022</v>
      </c>
      <c r="F9" s="5">
        <v>2500000</v>
      </c>
      <c r="G9" s="4">
        <v>36294</v>
      </c>
      <c r="H9" s="5">
        <f>VLOOKUP(A9,Matrices!$A$6:$F$24,4,0)</f>
        <v>610000</v>
      </c>
      <c r="I9" s="6" t="s">
        <v>12</v>
      </c>
      <c r="J9" s="14" t="s">
        <v>31</v>
      </c>
      <c r="K9" s="20">
        <v>45000</v>
      </c>
      <c r="L9" s="21">
        <f t="shared" si="0"/>
        <v>0.92622950819672134</v>
      </c>
      <c r="M9" s="25">
        <f>IF(L9&gt;70%,VLOOKUP(L9,Porcentajesaprobar,4,1)*F9,0)</f>
        <v>1825000</v>
      </c>
      <c r="N9" t="s">
        <v>69</v>
      </c>
    </row>
    <row r="10" spans="1:14" x14ac:dyDescent="0.2">
      <c r="A10" s="3" t="s">
        <v>8</v>
      </c>
      <c r="B10" s="17" t="str">
        <f>VLOOKUP(A10,Matrices!$A$6:$E$24,2,0)</f>
        <v>Javier Suarez</v>
      </c>
      <c r="C10" s="17" t="str">
        <f>VLOOKUP(A10,Matrices!$A$6:$E$24,5,0)</f>
        <v>Contabilidad</v>
      </c>
      <c r="D10" s="7" t="s">
        <v>53</v>
      </c>
      <c r="E10" s="4">
        <v>42014</v>
      </c>
      <c r="F10" s="5">
        <v>6800000</v>
      </c>
      <c r="G10" s="4">
        <v>38425</v>
      </c>
      <c r="H10" s="5">
        <f>VLOOKUP(A10,Matrices!$A$6:$F$24,4,0)</f>
        <v>720000</v>
      </c>
      <c r="I10" s="14" t="s">
        <v>7</v>
      </c>
      <c r="J10" s="14" t="s">
        <v>32</v>
      </c>
      <c r="K10" s="20">
        <v>110000</v>
      </c>
      <c r="L10" s="21">
        <f t="shared" si="0"/>
        <v>0.84722222222222221</v>
      </c>
      <c r="M10" s="25">
        <f t="shared" ref="M10:M19" si="1">IF(L10&gt;70%,VLOOKUP(L10,Porcentajesaprobar,3,1)*F10,0)</f>
        <v>5100000</v>
      </c>
      <c r="N10" t="s">
        <v>69</v>
      </c>
    </row>
    <row r="11" spans="1:14" x14ac:dyDescent="0.2">
      <c r="A11" s="3" t="s">
        <v>13</v>
      </c>
      <c r="B11" s="17" t="str">
        <f>VLOOKUP(A11,Matrices!$A$6:$E$24,2,0)</f>
        <v>Camilo Velez</v>
      </c>
      <c r="C11" s="17" t="str">
        <f>VLOOKUP(A11,Matrices!$A$6:$E$24,5,0)</f>
        <v>Ventas</v>
      </c>
      <c r="D11" s="7" t="s">
        <v>54</v>
      </c>
      <c r="E11" s="4">
        <v>42086</v>
      </c>
      <c r="F11" s="5">
        <v>2500000</v>
      </c>
      <c r="G11" s="4">
        <v>39363</v>
      </c>
      <c r="H11" s="5">
        <f>VLOOKUP(A11,Matrices!$A$6:$F$24,4,0)</f>
        <v>1250000</v>
      </c>
      <c r="I11" s="6" t="s">
        <v>9</v>
      </c>
      <c r="J11" s="14" t="s">
        <v>32</v>
      </c>
      <c r="K11" s="20">
        <v>200000</v>
      </c>
      <c r="L11" s="21">
        <f t="shared" si="0"/>
        <v>0.84</v>
      </c>
      <c r="M11" s="25">
        <f t="shared" si="1"/>
        <v>1875000</v>
      </c>
      <c r="N11" t="s">
        <v>69</v>
      </c>
    </row>
    <row r="12" spans="1:14" x14ac:dyDescent="0.2">
      <c r="A12" s="3" t="s">
        <v>15</v>
      </c>
      <c r="B12" s="17" t="str">
        <f>VLOOKUP(A12,Matrices!$A$6:$E$24,2,0)</f>
        <v>Manuela Cardenas</v>
      </c>
      <c r="C12" s="17" t="str">
        <f>VLOOKUP(A12,Matrices!$A$6:$E$24,5,0)</f>
        <v>Produccion</v>
      </c>
      <c r="D12" s="7" t="s">
        <v>52</v>
      </c>
      <c r="E12" s="4">
        <v>42050</v>
      </c>
      <c r="F12" s="5">
        <v>1100000</v>
      </c>
      <c r="G12" s="4">
        <v>38455</v>
      </c>
      <c r="H12" s="5">
        <f>VLOOKUP(A12,Matrices!$A$6:$F$24,4,0)</f>
        <v>2145000</v>
      </c>
      <c r="I12" s="6" t="s">
        <v>12</v>
      </c>
      <c r="J12" s="14" t="s">
        <v>32</v>
      </c>
      <c r="K12" s="20">
        <v>400000</v>
      </c>
      <c r="L12" s="21">
        <f t="shared" si="0"/>
        <v>0.81351981351981351</v>
      </c>
      <c r="M12" s="25">
        <f t="shared" si="1"/>
        <v>825000</v>
      </c>
      <c r="N12" t="s">
        <v>69</v>
      </c>
    </row>
    <row r="13" spans="1:14" x14ac:dyDescent="0.2">
      <c r="A13" s="3" t="s">
        <v>17</v>
      </c>
      <c r="B13" s="17" t="str">
        <f>VLOOKUP(A13,Matrices!$A$6:$E$24,2,0)</f>
        <v>Alberto Velez</v>
      </c>
      <c r="C13" s="17" t="str">
        <f>VLOOKUP(A13,Matrices!$A$6:$E$24,5,0)</f>
        <v>Informatica</v>
      </c>
      <c r="D13" s="7" t="s">
        <v>54</v>
      </c>
      <c r="E13" s="4">
        <v>42112</v>
      </c>
      <c r="F13" s="5">
        <v>14200000</v>
      </c>
      <c r="G13" s="4">
        <v>36725</v>
      </c>
      <c r="H13" s="5">
        <v>2360000</v>
      </c>
      <c r="I13" s="6" t="s">
        <v>9</v>
      </c>
      <c r="J13" s="14" t="s">
        <v>31</v>
      </c>
      <c r="K13" s="20">
        <v>105000</v>
      </c>
      <c r="L13" s="21">
        <f t="shared" si="0"/>
        <v>0.95550847457627119</v>
      </c>
      <c r="M13" s="25">
        <f t="shared" si="1"/>
        <v>14200000</v>
      </c>
      <c r="N13" t="s">
        <v>69</v>
      </c>
    </row>
    <row r="14" spans="1:14" x14ac:dyDescent="0.2">
      <c r="A14" s="3" t="s">
        <v>18</v>
      </c>
      <c r="B14" s="17" t="str">
        <f>VLOOKUP(A14,Matrices!$A$6:$E$24,2,0)</f>
        <v>Javier Suarez</v>
      </c>
      <c r="C14" s="17" t="str">
        <f>VLOOKUP(A14,Matrices!$A$6:$E$24,5,0)</f>
        <v>Produccion</v>
      </c>
      <c r="D14" s="7" t="s">
        <v>52</v>
      </c>
      <c r="E14" s="4">
        <v>42093</v>
      </c>
      <c r="F14" s="5">
        <v>4100000</v>
      </c>
      <c r="G14" s="4">
        <v>38058</v>
      </c>
      <c r="H14" s="5">
        <f>VLOOKUP(A14,Matrices!$A$6:$F$24,4,0)</f>
        <v>1450000</v>
      </c>
      <c r="I14" s="27" t="s">
        <v>7</v>
      </c>
      <c r="J14" s="14" t="s">
        <v>31</v>
      </c>
      <c r="K14" s="20">
        <v>345000</v>
      </c>
      <c r="L14" s="21">
        <f t="shared" si="0"/>
        <v>0.76206896551724135</v>
      </c>
      <c r="M14" s="25">
        <f t="shared" si="1"/>
        <v>2870000</v>
      </c>
      <c r="N14" t="s">
        <v>69</v>
      </c>
    </row>
    <row r="15" spans="1:14" x14ac:dyDescent="0.2">
      <c r="A15" s="3" t="s">
        <v>22</v>
      </c>
      <c r="B15" s="17" t="str">
        <f>VLOOKUP(A15,Matrices!$A$6:$E$24,2,0)</f>
        <v>Camilo Zapata</v>
      </c>
      <c r="C15" s="17" t="str">
        <f>VLOOKUP(A15,Matrices!$A$6:$E$24,5,0)</f>
        <v>Informatica</v>
      </c>
      <c r="D15" s="7" t="s">
        <v>53</v>
      </c>
      <c r="E15" s="4">
        <v>42091</v>
      </c>
      <c r="F15" s="5">
        <v>8900000</v>
      </c>
      <c r="G15" s="4">
        <v>36537</v>
      </c>
      <c r="H15" s="5">
        <f>VLOOKUP(A15,Matrices!$A$6:$F$24,4,0)</f>
        <v>1560000</v>
      </c>
      <c r="I15" s="6" t="s">
        <v>9</v>
      </c>
      <c r="J15" s="14" t="s">
        <v>32</v>
      </c>
      <c r="K15" s="20">
        <v>470000</v>
      </c>
      <c r="L15" s="21">
        <f t="shared" si="0"/>
        <v>0.69871794871794868</v>
      </c>
      <c r="M15" s="25">
        <f t="shared" si="1"/>
        <v>0</v>
      </c>
      <c r="N15" s="8" t="s">
        <v>71</v>
      </c>
    </row>
    <row r="16" spans="1:14" x14ac:dyDescent="0.2">
      <c r="A16" s="3" t="s">
        <v>23</v>
      </c>
      <c r="B16" s="17" t="str">
        <f>VLOOKUP(A16,Matrices!$A$6:$E$24,2,0)</f>
        <v>Milena Ortiz</v>
      </c>
      <c r="C16" s="17" t="str">
        <f>VLOOKUP(A16,Matrices!$A$6:$E$24,5,0)</f>
        <v>Ventas</v>
      </c>
      <c r="D16" s="7" t="s">
        <v>54</v>
      </c>
      <c r="E16" s="4">
        <v>42109</v>
      </c>
      <c r="F16" s="5">
        <v>7000000</v>
      </c>
      <c r="G16" s="4">
        <v>40685</v>
      </c>
      <c r="H16" s="5">
        <f>VLOOKUP(A16,Matrices!$A$6:$F$24,4,0)</f>
        <v>2610000</v>
      </c>
      <c r="I16" s="6" t="s">
        <v>9</v>
      </c>
      <c r="J16" s="14" t="s">
        <v>31</v>
      </c>
      <c r="K16" s="20">
        <v>300000</v>
      </c>
      <c r="L16" s="21">
        <f t="shared" si="0"/>
        <v>0.88505747126436785</v>
      </c>
      <c r="M16" s="25">
        <f t="shared" si="1"/>
        <v>5950000</v>
      </c>
      <c r="N16" t="s">
        <v>69</v>
      </c>
    </row>
    <row r="17" spans="1:14" x14ac:dyDescent="0.2">
      <c r="A17" s="3" t="s">
        <v>6</v>
      </c>
      <c r="B17" s="17" t="str">
        <f>VLOOKUP(A17,Matrices!$A$6:$E$24,2,0)</f>
        <v>Camilo Velez</v>
      </c>
      <c r="C17" s="17" t="str">
        <f>VLOOKUP(A17,Matrices!$A$6:$E$24,5,0)</f>
        <v>Ventas</v>
      </c>
      <c r="D17" s="7" t="s">
        <v>52</v>
      </c>
      <c r="E17" s="4">
        <v>42049</v>
      </c>
      <c r="F17" s="5">
        <v>3850000</v>
      </c>
      <c r="G17" s="4">
        <v>40321</v>
      </c>
      <c r="H17" s="5">
        <f>VLOOKUP(A17,Matrices!$A$6:$F$24,4,0)</f>
        <v>589500</v>
      </c>
      <c r="I17" s="6" t="s">
        <v>7</v>
      </c>
      <c r="J17" s="14" t="s">
        <v>32</v>
      </c>
      <c r="K17" s="20">
        <v>135000</v>
      </c>
      <c r="L17" s="21">
        <f t="shared" si="0"/>
        <v>0.7709923664122138</v>
      </c>
      <c r="M17" s="25">
        <f t="shared" si="1"/>
        <v>2695000</v>
      </c>
      <c r="N17" t="s">
        <v>69</v>
      </c>
    </row>
    <row r="18" spans="1:14" x14ac:dyDescent="0.2">
      <c r="A18" s="3" t="s">
        <v>10</v>
      </c>
      <c r="B18" s="17" t="str">
        <f>VLOOKUP(A18,Matrices!$A$6:$E$24,2,0)</f>
        <v>Milena Restrepo</v>
      </c>
      <c r="C18" s="17" t="str">
        <f>VLOOKUP(A18,Matrices!$A$6:$E$24,5,0)</f>
        <v>Produccion</v>
      </c>
      <c r="D18" s="7" t="s">
        <v>52</v>
      </c>
      <c r="E18" s="4">
        <v>42081</v>
      </c>
      <c r="F18" s="5">
        <v>1500000</v>
      </c>
      <c r="G18" s="4">
        <v>41810</v>
      </c>
      <c r="H18" s="5">
        <f>VLOOKUP(A18,Matrices!$A$6:$F$24,4,0)</f>
        <v>610000</v>
      </c>
      <c r="I18" s="6" t="s">
        <v>7</v>
      </c>
      <c r="J18" s="14" t="s">
        <v>31</v>
      </c>
      <c r="K18" s="20">
        <v>180000</v>
      </c>
      <c r="L18" s="21">
        <f t="shared" si="0"/>
        <v>0.70491803278688525</v>
      </c>
      <c r="M18" s="25">
        <f t="shared" si="1"/>
        <v>1050000</v>
      </c>
      <c r="N18" t="s">
        <v>69</v>
      </c>
    </row>
    <row r="19" spans="1:14" x14ac:dyDescent="0.2">
      <c r="A19" s="3" t="s">
        <v>14</v>
      </c>
      <c r="B19" s="17" t="str">
        <f>VLOOKUP(A19,Matrices!$A$6:$E$24,2,0)</f>
        <v>Cesar Castillo</v>
      </c>
      <c r="C19" s="17" t="str">
        <f>VLOOKUP(A19,Matrices!$A$6:$E$24,5,0)</f>
        <v>Ventas</v>
      </c>
      <c r="D19" s="7" t="s">
        <v>52</v>
      </c>
      <c r="E19" s="4">
        <v>42049</v>
      </c>
      <c r="F19" s="5">
        <v>4500000</v>
      </c>
      <c r="G19" s="4">
        <v>37271</v>
      </c>
      <c r="H19" s="5">
        <f>VLOOKUP(A19,Matrices!$A$6:$F$24,4,0)</f>
        <v>745000</v>
      </c>
      <c r="I19" s="6" t="s">
        <v>7</v>
      </c>
      <c r="J19" s="14" t="s">
        <v>32</v>
      </c>
      <c r="K19" s="20">
        <v>200000</v>
      </c>
      <c r="L19" s="21">
        <f t="shared" si="0"/>
        <v>0.73154362416107377</v>
      </c>
      <c r="M19" s="25">
        <f t="shared" si="1"/>
        <v>3150000</v>
      </c>
      <c r="N19" s="8" t="s">
        <v>71</v>
      </c>
    </row>
    <row r="20" spans="1:14" x14ac:dyDescent="0.2">
      <c r="A20" s="3">
        <v>21965</v>
      </c>
      <c r="B20" s="17" t="str">
        <f>VLOOKUP(A20,Matrices!$A$6:$E$24,2,0)</f>
        <v>Sandra Patiño</v>
      </c>
      <c r="C20" s="17" t="str">
        <f>VLOOKUP(A20,Matrices!$A$6:$E$24,5,0)</f>
        <v>Contabilidad</v>
      </c>
      <c r="D20" s="7" t="s">
        <v>53</v>
      </c>
      <c r="E20" s="4">
        <v>41375</v>
      </c>
      <c r="F20" s="5">
        <v>6300000</v>
      </c>
      <c r="G20" s="4">
        <v>36669</v>
      </c>
      <c r="H20" s="5">
        <f>VLOOKUP(A20,Matrices!$A$6:$F$24,4,0)</f>
        <v>810000</v>
      </c>
      <c r="I20" s="6" t="s">
        <v>7</v>
      </c>
      <c r="J20" s="14" t="s">
        <v>32</v>
      </c>
      <c r="K20" s="20">
        <v>50000</v>
      </c>
      <c r="L20" s="21">
        <f t="shared" si="0"/>
        <v>0.93827160493827155</v>
      </c>
      <c r="M20" s="25">
        <f>IF(L20&gt;70%,VLOOKUP(L20,Porcentajesaprobar,3,1)*F20,0)</f>
        <v>5670000</v>
      </c>
      <c r="N20" t="s">
        <v>69</v>
      </c>
    </row>
    <row r="21" spans="1:14" x14ac:dyDescent="0.2">
      <c r="A21" s="3" t="s">
        <v>21</v>
      </c>
      <c r="B21" s="17" t="str">
        <f>VLOOKUP(A21,Matrices!$A$6:$E$24,2,0)</f>
        <v>Miguel Correa</v>
      </c>
      <c r="C21" s="17" t="str">
        <f>VLOOKUP(A21,Matrices!$A$6:$E$24,5,0)</f>
        <v>Produccion</v>
      </c>
      <c r="D21" s="7" t="s">
        <v>52</v>
      </c>
      <c r="E21" s="4">
        <v>42016</v>
      </c>
      <c r="F21" s="5">
        <v>1800000</v>
      </c>
      <c r="G21" s="4">
        <v>41192</v>
      </c>
      <c r="H21" s="5">
        <f>VLOOKUP(A21,Matrices!$A$6:$F$24,4,0)</f>
        <v>698000</v>
      </c>
      <c r="I21" s="6" t="s">
        <v>7</v>
      </c>
      <c r="J21" s="14" t="s">
        <v>32</v>
      </c>
      <c r="K21" s="20">
        <v>45000</v>
      </c>
      <c r="L21" s="21">
        <f t="shared" si="0"/>
        <v>0.9355300859598854</v>
      </c>
      <c r="M21" s="25">
        <f>IF(L21&gt;70%,VLOOKUP(L21,Porcentajesaprobar,3,1)*F21,0)</f>
        <v>1620000</v>
      </c>
      <c r="N21" t="s">
        <v>69</v>
      </c>
    </row>
    <row r="22" spans="1:14" x14ac:dyDescent="0.2">
      <c r="A22" s="3" t="s">
        <v>24</v>
      </c>
      <c r="B22" s="17" t="str">
        <f>VLOOKUP(A22,Matrices!$A$6:$E$24,2,0)</f>
        <v>Maria Correa</v>
      </c>
      <c r="C22" s="17" t="str">
        <f>VLOOKUP(A22,Matrices!$A$6:$E$24,5,0)</f>
        <v>Produccion</v>
      </c>
      <c r="D22" s="7" t="s">
        <v>52</v>
      </c>
      <c r="E22" s="4">
        <v>42093</v>
      </c>
      <c r="F22" s="5">
        <v>7000000</v>
      </c>
      <c r="G22" s="4">
        <v>36679</v>
      </c>
      <c r="H22" s="5">
        <f>VLOOKUP(A22,Matrices!$A$6:$F$24,4,0)</f>
        <v>1500000</v>
      </c>
      <c r="I22" s="6" t="s">
        <v>7</v>
      </c>
      <c r="J22" s="14" t="s">
        <v>31</v>
      </c>
      <c r="K22" s="20">
        <v>120000</v>
      </c>
      <c r="L22" s="21">
        <f t="shared" si="0"/>
        <v>0.92</v>
      </c>
      <c r="M22" s="25">
        <f>IF(L22&gt;70%,VLOOKUP(L22,Porcentajesaprobar,3,1)*F22,0)</f>
        <v>6300000</v>
      </c>
      <c r="N22" t="s">
        <v>69</v>
      </c>
    </row>
    <row r="23" spans="1:14" x14ac:dyDescent="0.2">
      <c r="A23" s="3">
        <v>20100</v>
      </c>
      <c r="B23" s="17" t="str">
        <f>VLOOKUP(A23,Matrices!$A$6:$E$24,2,0)</f>
        <v>Luisa Parra</v>
      </c>
      <c r="C23" s="17" t="str">
        <f>VLOOKUP(A23,Matrices!$A$6:$E$24,5,0)</f>
        <v>Ventas</v>
      </c>
      <c r="D23" s="7" t="s">
        <v>52</v>
      </c>
      <c r="E23" s="4">
        <v>42110</v>
      </c>
      <c r="F23" s="5">
        <v>800000</v>
      </c>
      <c r="G23" s="4">
        <v>38029</v>
      </c>
      <c r="H23" s="5">
        <f>VLOOKUP(A23,Matrices!$A$6:$F$24,4,0)</f>
        <v>900000</v>
      </c>
      <c r="I23" s="6" t="s">
        <v>12</v>
      </c>
      <c r="J23" s="14" t="s">
        <v>31</v>
      </c>
      <c r="K23" s="20">
        <v>83000</v>
      </c>
      <c r="L23" s="21">
        <f t="shared" si="0"/>
        <v>0.90777777777777779</v>
      </c>
      <c r="M23" s="25">
        <f>IF(L23&gt;70%,VLOOKUP(L23,Porcentajesaprobar,3,1)*F23,0)</f>
        <v>720000</v>
      </c>
      <c r="N23" t="s">
        <v>69</v>
      </c>
    </row>
    <row r="24" spans="1:14" x14ac:dyDescent="0.2">
      <c r="A24" s="3">
        <v>25871</v>
      </c>
      <c r="B24" s="17" t="str">
        <f>VLOOKUP(A24,Matrices!$A$6:$E$24,2,0)</f>
        <v>Fernando Rivera</v>
      </c>
      <c r="C24" s="17" t="str">
        <f>VLOOKUP(A24,Matrices!$A$6:$E$24,5,0)</f>
        <v>Produccion</v>
      </c>
      <c r="D24" s="7" t="s">
        <v>52</v>
      </c>
      <c r="E24" s="4">
        <v>42106</v>
      </c>
      <c r="F24" s="5">
        <v>1200000</v>
      </c>
      <c r="G24" s="4">
        <v>37666</v>
      </c>
      <c r="H24" s="5">
        <f>VLOOKUP(A24,Matrices!$A$6:$F$24,4,0)</f>
        <v>1000000</v>
      </c>
      <c r="I24" s="14" t="s">
        <v>7</v>
      </c>
      <c r="J24" s="14" t="s">
        <v>31</v>
      </c>
      <c r="K24" s="20">
        <v>245000</v>
      </c>
      <c r="L24" s="21">
        <f t="shared" si="0"/>
        <v>0.755</v>
      </c>
      <c r="M24" s="25">
        <f>IF(L24&gt;70%,VLOOKUP(L24,Porcentajesaprobar,3,1)*F24,0)</f>
        <v>840000</v>
      </c>
      <c r="N24" s="8" t="s">
        <v>71</v>
      </c>
    </row>
    <row r="30" spans="1:14" x14ac:dyDescent="0.2">
      <c r="B30" s="8"/>
      <c r="C30" s="8"/>
    </row>
    <row r="31" spans="1:14" x14ac:dyDescent="0.2">
      <c r="B31" s="8"/>
      <c r="C31" s="8"/>
    </row>
    <row r="32" spans="1:14" x14ac:dyDescent="0.2">
      <c r="B32" s="8"/>
      <c r="C32" s="8"/>
    </row>
    <row r="33" spans="1:3" x14ac:dyDescent="0.2">
      <c r="B33" s="8"/>
      <c r="C33" s="8"/>
    </row>
    <row r="34" spans="1:3" x14ac:dyDescent="0.2">
      <c r="B34" s="8"/>
      <c r="C34" s="8"/>
    </row>
    <row r="35" spans="1:3" x14ac:dyDescent="0.2">
      <c r="B35" s="8"/>
      <c r="C35" s="8"/>
    </row>
    <row r="37" spans="1:3" x14ac:dyDescent="0.2">
      <c r="A37" s="8" t="s">
        <v>66</v>
      </c>
      <c r="B37" s="8"/>
      <c r="C37" s="8"/>
    </row>
    <row r="38" spans="1:3" x14ac:dyDescent="0.2">
      <c r="A38" s="8" t="s">
        <v>67</v>
      </c>
      <c r="B38" s="8"/>
      <c r="C38" s="8"/>
    </row>
    <row r="39" spans="1:3" x14ac:dyDescent="0.2">
      <c r="A39" s="8" t="s">
        <v>68</v>
      </c>
      <c r="B39" s="8"/>
      <c r="C39" s="8"/>
    </row>
    <row r="40" spans="1:3" x14ac:dyDescent="0.2">
      <c r="A40" s="8"/>
      <c r="B40" s="8"/>
      <c r="C40" s="8"/>
    </row>
    <row r="42" spans="1:3" x14ac:dyDescent="0.2">
      <c r="A42" s="8"/>
      <c r="B42" s="8"/>
      <c r="C42" s="8"/>
    </row>
  </sheetData>
  <phoneticPr fontId="0" type="noConversion"/>
  <dataValidations count="2">
    <dataValidation type="date" allowBlank="1" showInputMessage="1" showErrorMessage="1" errorTitle="Fecha Solicitud" error="Fecha Incorrecta" sqref="E6:E24">
      <formula1>41275</formula1>
      <formula2>TODAY()</formula2>
    </dataValidation>
    <dataValidation type="whole" allowBlank="1" showInputMessage="1" showErrorMessage="1" errorTitle="Valor Solicitado" error="Valor Fuera de Rango" sqref="F8">
      <formula1>566700</formula1>
      <formula2>12000000</formula2>
    </dataValidation>
  </dataValidations>
  <pageMargins left="0.75" right="0.75" top="1" bottom="1" header="0" footer="0"/>
  <pageSetup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3:M24"/>
  <sheetViews>
    <sheetView tabSelected="1" workbookViewId="0">
      <selection activeCell="C24" sqref="C24"/>
    </sheetView>
  </sheetViews>
  <sheetFormatPr baseColWidth="10" defaultRowHeight="12.75" x14ac:dyDescent="0.2"/>
  <cols>
    <col min="1" max="1" width="10.28515625" customWidth="1"/>
    <col min="2" max="2" width="16.5703125" style="18" bestFit="1" customWidth="1"/>
    <col min="5" max="5" width="12.7109375" customWidth="1"/>
    <col min="13" max="13" width="14.140625" customWidth="1"/>
  </cols>
  <sheetData>
    <row r="3" spans="1:13" x14ac:dyDescent="0.2">
      <c r="A3" s="8" t="s">
        <v>49</v>
      </c>
      <c r="J3" s="8" t="s">
        <v>50</v>
      </c>
    </row>
    <row r="4" spans="1:13" x14ac:dyDescent="0.2">
      <c r="A4" s="2"/>
      <c r="B4" s="15"/>
      <c r="C4" s="1"/>
      <c r="D4" s="1"/>
      <c r="E4" s="2"/>
      <c r="F4" s="1"/>
      <c r="G4" s="2"/>
      <c r="H4" s="2"/>
    </row>
    <row r="5" spans="1:13" ht="42" customHeight="1" x14ac:dyDescent="0.2">
      <c r="A5" s="9" t="s">
        <v>0</v>
      </c>
      <c r="B5" s="16" t="s">
        <v>33</v>
      </c>
      <c r="C5" s="10" t="s">
        <v>4</v>
      </c>
      <c r="D5" s="10" t="s">
        <v>73</v>
      </c>
      <c r="E5" s="9" t="s">
        <v>25</v>
      </c>
      <c r="F5" s="26" t="s">
        <v>74</v>
      </c>
      <c r="G5" s="11"/>
      <c r="H5" s="11"/>
      <c r="I5" s="12"/>
      <c r="J5" s="9" t="s">
        <v>51</v>
      </c>
      <c r="K5" s="9" t="s">
        <v>55</v>
      </c>
    </row>
    <row r="6" spans="1:13" x14ac:dyDescent="0.2">
      <c r="A6" s="3" t="s">
        <v>11</v>
      </c>
      <c r="B6" s="17" t="s">
        <v>48</v>
      </c>
      <c r="C6" s="4">
        <v>38976</v>
      </c>
      <c r="D6" s="5">
        <v>1500000</v>
      </c>
      <c r="E6" s="3" t="s">
        <v>29</v>
      </c>
      <c r="F6">
        <v>1440000</v>
      </c>
      <c r="G6" s="5"/>
      <c r="H6" s="6"/>
      <c r="J6" s="8" t="s">
        <v>52</v>
      </c>
      <c r="K6" s="8" t="s">
        <v>56</v>
      </c>
    </row>
    <row r="7" spans="1:13" x14ac:dyDescent="0.2">
      <c r="A7" s="3" t="s">
        <v>16</v>
      </c>
      <c r="B7" s="17" t="s">
        <v>39</v>
      </c>
      <c r="C7" s="4">
        <v>36239</v>
      </c>
      <c r="D7" s="5">
        <v>1610000</v>
      </c>
      <c r="E7" s="3" t="s">
        <v>28</v>
      </c>
      <c r="F7">
        <v>1545600</v>
      </c>
      <c r="G7" s="5"/>
      <c r="H7" s="6"/>
      <c r="J7" s="8" t="s">
        <v>53</v>
      </c>
      <c r="K7" s="8" t="s">
        <v>57</v>
      </c>
    </row>
    <row r="8" spans="1:13" x14ac:dyDescent="0.2">
      <c r="A8" s="3" t="s">
        <v>19</v>
      </c>
      <c r="B8" s="17" t="s">
        <v>47</v>
      </c>
      <c r="C8" s="4">
        <v>38163</v>
      </c>
      <c r="D8" s="5">
        <v>589500</v>
      </c>
      <c r="E8" s="3" t="s">
        <v>27</v>
      </c>
      <c r="F8">
        <v>566700</v>
      </c>
      <c r="G8" s="5"/>
      <c r="H8" s="6"/>
      <c r="J8" s="8" t="s">
        <v>54</v>
      </c>
      <c r="K8" s="14" t="s">
        <v>58</v>
      </c>
    </row>
    <row r="9" spans="1:13" x14ac:dyDescent="0.2">
      <c r="A9" s="3" t="s">
        <v>20</v>
      </c>
      <c r="B9" s="17" t="s">
        <v>46</v>
      </c>
      <c r="C9" s="4">
        <v>36294</v>
      </c>
      <c r="D9" s="5">
        <v>610000</v>
      </c>
      <c r="E9" s="3" t="s">
        <v>28</v>
      </c>
      <c r="F9">
        <v>585600</v>
      </c>
      <c r="G9" s="5"/>
      <c r="H9" s="6"/>
    </row>
    <row r="10" spans="1:13" x14ac:dyDescent="0.2">
      <c r="A10" s="3" t="s">
        <v>8</v>
      </c>
      <c r="B10" s="17" t="s">
        <v>43</v>
      </c>
      <c r="C10" s="4">
        <v>41712</v>
      </c>
      <c r="D10" s="5">
        <v>720000</v>
      </c>
      <c r="E10" s="3" t="s">
        <v>27</v>
      </c>
      <c r="F10">
        <v>691200</v>
      </c>
      <c r="G10" s="5"/>
      <c r="H10" s="6"/>
      <c r="J10" s="35" t="s">
        <v>90</v>
      </c>
      <c r="K10" s="36"/>
      <c r="L10" s="37"/>
      <c r="M10" s="37"/>
    </row>
    <row r="11" spans="1:13" ht="38.25" x14ac:dyDescent="0.2">
      <c r="A11" s="3" t="s">
        <v>13</v>
      </c>
      <c r="B11" s="17" t="s">
        <v>40</v>
      </c>
      <c r="C11" s="4">
        <v>39363</v>
      </c>
      <c r="D11" s="5">
        <v>1250000</v>
      </c>
      <c r="E11" s="3" t="s">
        <v>26</v>
      </c>
      <c r="F11">
        <v>1200000</v>
      </c>
      <c r="G11" s="5"/>
      <c r="H11" s="6"/>
      <c r="J11" s="38" t="s">
        <v>91</v>
      </c>
      <c r="K11" s="38" t="s">
        <v>92</v>
      </c>
      <c r="L11" s="39" t="s">
        <v>64</v>
      </c>
      <c r="M11" s="39" t="s">
        <v>65</v>
      </c>
    </row>
    <row r="12" spans="1:13" x14ac:dyDescent="0.2">
      <c r="A12" s="3" t="s">
        <v>15</v>
      </c>
      <c r="B12" s="17" t="s">
        <v>45</v>
      </c>
      <c r="C12" s="4">
        <v>38455</v>
      </c>
      <c r="D12" s="5">
        <v>2145000</v>
      </c>
      <c r="E12" s="3" t="s">
        <v>28</v>
      </c>
      <c r="F12">
        <v>2059200</v>
      </c>
      <c r="G12" s="5"/>
      <c r="H12" s="6"/>
      <c r="J12" s="40">
        <v>0.7</v>
      </c>
      <c r="K12" s="40">
        <v>0.8</v>
      </c>
      <c r="L12" s="40">
        <v>0.7</v>
      </c>
      <c r="M12" s="41">
        <v>0.57999999999999996</v>
      </c>
    </row>
    <row r="13" spans="1:13" x14ac:dyDescent="0.2">
      <c r="A13" s="3" t="s">
        <v>17</v>
      </c>
      <c r="B13" s="17" t="s">
        <v>44</v>
      </c>
      <c r="C13" s="4">
        <v>36725</v>
      </c>
      <c r="D13" s="5">
        <v>1100000</v>
      </c>
      <c r="E13" s="3" t="s">
        <v>29</v>
      </c>
      <c r="F13">
        <v>1056000</v>
      </c>
      <c r="G13" s="5"/>
      <c r="H13" s="5"/>
      <c r="J13" s="42">
        <v>0.80100000000000005</v>
      </c>
      <c r="K13" s="40">
        <v>0.85</v>
      </c>
      <c r="L13" s="40">
        <v>0.75</v>
      </c>
      <c r="M13" s="40">
        <v>0.65</v>
      </c>
    </row>
    <row r="14" spans="1:13" x14ac:dyDescent="0.2">
      <c r="A14" s="3" t="s">
        <v>18</v>
      </c>
      <c r="B14" s="17" t="s">
        <v>43</v>
      </c>
      <c r="C14" s="4">
        <v>38058</v>
      </c>
      <c r="D14" s="5">
        <v>1450000</v>
      </c>
      <c r="E14" s="3" t="s">
        <v>28</v>
      </c>
      <c r="F14">
        <v>1392000</v>
      </c>
      <c r="G14" s="5"/>
      <c r="H14" s="6"/>
      <c r="J14" s="43">
        <v>0.85099999999999998</v>
      </c>
      <c r="K14" s="40">
        <v>0.9</v>
      </c>
      <c r="L14" s="40">
        <v>0.85</v>
      </c>
      <c r="M14" s="40">
        <v>0.7</v>
      </c>
    </row>
    <row r="15" spans="1:13" x14ac:dyDescent="0.2">
      <c r="A15" s="3" t="s">
        <v>22</v>
      </c>
      <c r="B15" s="17" t="s">
        <v>42</v>
      </c>
      <c r="C15" s="4">
        <v>36537</v>
      </c>
      <c r="D15" s="5">
        <v>1560000</v>
      </c>
      <c r="E15" s="3" t="s">
        <v>29</v>
      </c>
      <c r="F15">
        <v>1497600</v>
      </c>
      <c r="G15" s="5"/>
      <c r="H15" s="6"/>
      <c r="J15" s="43">
        <v>0.90100000000000002</v>
      </c>
      <c r="K15" s="40">
        <v>0.95</v>
      </c>
      <c r="L15" s="40">
        <v>0.9</v>
      </c>
      <c r="M15" s="40">
        <v>0.73</v>
      </c>
    </row>
    <row r="16" spans="1:13" x14ac:dyDescent="0.2">
      <c r="A16" s="3" t="s">
        <v>23</v>
      </c>
      <c r="B16" s="17" t="s">
        <v>41</v>
      </c>
      <c r="C16" s="4">
        <v>36302</v>
      </c>
      <c r="D16" s="5">
        <v>2610000</v>
      </c>
      <c r="E16" s="3" t="s">
        <v>26</v>
      </c>
      <c r="F16">
        <v>2505600</v>
      </c>
      <c r="G16" s="5"/>
      <c r="H16" s="6"/>
      <c r="J16" s="43">
        <v>0.95099999999999996</v>
      </c>
      <c r="K16" s="44"/>
      <c r="L16" s="40">
        <v>1</v>
      </c>
      <c r="M16" s="40">
        <v>0.8</v>
      </c>
    </row>
    <row r="17" spans="1:11" x14ac:dyDescent="0.2">
      <c r="A17" s="3" t="s">
        <v>6</v>
      </c>
      <c r="B17" s="17" t="s">
        <v>40</v>
      </c>
      <c r="C17" s="4">
        <v>36030</v>
      </c>
      <c r="D17" s="5">
        <v>589500</v>
      </c>
      <c r="E17" s="3" t="s">
        <v>26</v>
      </c>
      <c r="F17">
        <v>566700</v>
      </c>
      <c r="G17" s="5"/>
      <c r="H17" s="6"/>
    </row>
    <row r="18" spans="1:11" x14ac:dyDescent="0.2">
      <c r="A18" s="3" t="s">
        <v>10</v>
      </c>
      <c r="B18" s="17" t="s">
        <v>39</v>
      </c>
      <c r="C18" s="4">
        <v>39253</v>
      </c>
      <c r="D18" s="5">
        <v>610000</v>
      </c>
      <c r="E18" s="3" t="s">
        <v>28</v>
      </c>
      <c r="F18">
        <v>585600</v>
      </c>
      <c r="G18" s="5"/>
      <c r="H18" s="6"/>
      <c r="J18" s="8"/>
    </row>
    <row r="19" spans="1:11" x14ac:dyDescent="0.2">
      <c r="A19" s="3" t="s">
        <v>14</v>
      </c>
      <c r="B19" s="17" t="s">
        <v>38</v>
      </c>
      <c r="C19" s="4">
        <v>37271</v>
      </c>
      <c r="D19" s="5">
        <v>745000</v>
      </c>
      <c r="E19" s="3" t="s">
        <v>26</v>
      </c>
      <c r="F19">
        <v>715200</v>
      </c>
      <c r="G19" s="5"/>
      <c r="H19" s="6"/>
      <c r="J19" s="22"/>
      <c r="K19" s="22"/>
    </row>
    <row r="20" spans="1:11" x14ac:dyDescent="0.2">
      <c r="A20" s="3">
        <v>21965</v>
      </c>
      <c r="B20" s="17" t="s">
        <v>36</v>
      </c>
      <c r="C20" s="4">
        <v>41052</v>
      </c>
      <c r="D20" s="5">
        <v>810000</v>
      </c>
      <c r="E20" s="3" t="s">
        <v>27</v>
      </c>
      <c r="F20">
        <v>777600</v>
      </c>
      <c r="G20" s="5"/>
      <c r="H20" s="6"/>
      <c r="J20" s="23"/>
      <c r="K20" s="22"/>
    </row>
    <row r="21" spans="1:11" x14ac:dyDescent="0.2">
      <c r="A21" s="3" t="s">
        <v>21</v>
      </c>
      <c r="B21" s="17" t="s">
        <v>37</v>
      </c>
      <c r="C21" s="4">
        <v>36078</v>
      </c>
      <c r="D21" s="5">
        <v>698000</v>
      </c>
      <c r="E21" s="3" t="s">
        <v>28</v>
      </c>
      <c r="F21">
        <v>670080</v>
      </c>
      <c r="G21" s="5"/>
      <c r="H21" s="6"/>
      <c r="J21" s="24"/>
      <c r="K21" s="22"/>
    </row>
    <row r="22" spans="1:11" x14ac:dyDescent="0.2">
      <c r="A22" s="3" t="s">
        <v>24</v>
      </c>
      <c r="B22" s="17" t="s">
        <v>60</v>
      </c>
      <c r="C22" s="4">
        <v>36679</v>
      </c>
      <c r="D22" s="5">
        <v>1500000</v>
      </c>
      <c r="E22" s="3" t="s">
        <v>28</v>
      </c>
      <c r="F22">
        <v>1440000</v>
      </c>
      <c r="J22" s="24"/>
      <c r="K22" s="22"/>
    </row>
    <row r="23" spans="1:11" x14ac:dyDescent="0.2">
      <c r="A23" s="3">
        <v>20100</v>
      </c>
      <c r="B23" s="17" t="s">
        <v>35</v>
      </c>
      <c r="C23" s="4">
        <v>38029</v>
      </c>
      <c r="D23" s="5">
        <v>900000</v>
      </c>
      <c r="E23" s="3" t="s">
        <v>26</v>
      </c>
      <c r="F23">
        <v>864000</v>
      </c>
      <c r="J23" s="24"/>
    </row>
    <row r="24" spans="1:11" x14ac:dyDescent="0.2">
      <c r="A24" s="3">
        <v>25871</v>
      </c>
      <c r="B24" s="17" t="s">
        <v>34</v>
      </c>
      <c r="C24" s="4">
        <v>37666</v>
      </c>
      <c r="D24" s="5">
        <v>1000000</v>
      </c>
      <c r="E24" s="3" t="s">
        <v>28</v>
      </c>
      <c r="F24">
        <v>960000</v>
      </c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A3" sqref="A3"/>
    </sheetView>
  </sheetViews>
  <sheetFormatPr baseColWidth="10" defaultRowHeight="12.75" x14ac:dyDescent="0.2"/>
  <cols>
    <col min="12" max="12" width="13.85546875" bestFit="1" customWidth="1"/>
  </cols>
  <sheetData>
    <row r="1" spans="1:12" ht="18" x14ac:dyDescent="0.25">
      <c r="A1" s="28" t="s">
        <v>94</v>
      </c>
    </row>
    <row r="3" spans="1:12" ht="12" customHeight="1" x14ac:dyDescent="0.2">
      <c r="A3" s="29" t="s">
        <v>77</v>
      </c>
    </row>
    <row r="5" spans="1:12" x14ac:dyDescent="0.2">
      <c r="A5" s="29" t="s">
        <v>78</v>
      </c>
      <c r="L5" s="31"/>
    </row>
    <row r="7" spans="1:12" x14ac:dyDescent="0.2">
      <c r="A7" s="29" t="s">
        <v>80</v>
      </c>
    </row>
    <row r="9" spans="1:12" x14ac:dyDescent="0.2">
      <c r="A9" s="29" t="s">
        <v>81</v>
      </c>
    </row>
    <row r="11" spans="1:12" x14ac:dyDescent="0.2">
      <c r="A11" s="29" t="s">
        <v>82</v>
      </c>
    </row>
    <row r="13" spans="1:12" x14ac:dyDescent="0.2">
      <c r="A13" s="29" t="s">
        <v>84</v>
      </c>
    </row>
    <row r="15" spans="1:12" x14ac:dyDescent="0.2">
      <c r="A15" s="29" t="s">
        <v>85</v>
      </c>
    </row>
    <row r="17" spans="1:1" x14ac:dyDescent="0.2">
      <c r="A17" s="29" t="s">
        <v>86</v>
      </c>
    </row>
    <row r="19" spans="1:1" x14ac:dyDescent="0.2">
      <c r="A19" s="29" t="s">
        <v>87</v>
      </c>
    </row>
    <row r="21" spans="1:1" x14ac:dyDescent="0.2">
      <c r="A21" s="29" t="s">
        <v>88</v>
      </c>
    </row>
    <row r="23" spans="1:1" x14ac:dyDescent="0.2">
      <c r="A23" s="29" t="s">
        <v>89</v>
      </c>
    </row>
    <row r="25" spans="1:1" x14ac:dyDescent="0.2">
      <c r="A25" s="29" t="s">
        <v>93</v>
      </c>
    </row>
    <row r="28" spans="1:1" x14ac:dyDescent="0.2">
      <c r="A28" s="2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Base de Datos Prestamos</vt:lpstr>
      <vt:lpstr>Matrices</vt:lpstr>
      <vt:lpstr>Normas</vt:lpstr>
      <vt:lpstr>Porcentajesaprobar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Estudiantes</cp:lastModifiedBy>
  <dcterms:created xsi:type="dcterms:W3CDTF">2006-10-02T03:40:49Z</dcterms:created>
  <dcterms:modified xsi:type="dcterms:W3CDTF">2016-03-08T22:01:02Z</dcterms:modified>
</cp:coreProperties>
</file>